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150" windowHeight="6210" tabRatio="601" activeTab="1"/>
  </bookViews>
  <sheets>
    <sheet name="Hoja1" sheetId="1" r:id="rId1"/>
    <sheet name="Hoja1 (2)" sheetId="2" r:id="rId2"/>
  </sheets>
  <externalReferences>
    <externalReference r:id="rId5"/>
  </externalReferences>
  <definedNames>
    <definedName name="_xlnm.Print_Area" localSheetId="0">'Hoja1'!$A$1:$G$25</definedName>
    <definedName name="_xlnm.Print_Area" localSheetId="1">'Hoja1 (2)'!$A$1:$G$25</definedName>
  </definedNames>
  <calcPr fullCalcOnLoad="1"/>
</workbook>
</file>

<file path=xl/sharedStrings.xml><?xml version="1.0" encoding="utf-8"?>
<sst xmlns="http://schemas.openxmlformats.org/spreadsheetml/2006/main" count="98" uniqueCount="49">
  <si>
    <t>1º Trimestre</t>
  </si>
  <si>
    <t>2º Trimestre</t>
  </si>
  <si>
    <t>3º Trimestre</t>
  </si>
  <si>
    <t>4º Trimestre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</si>
  <si>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</si>
  <si>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</si>
  <si>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</si>
  <si>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</si>
  <si>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</si>
  <si>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</si>
  <si>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ACUERDO Nº 3949</t>
  </si>
  <si>
    <t>ANEXO 1: PROGRAMACION FINANCIERA ART. 22 LEY 7314</t>
  </si>
  <si>
    <t>REPARTICIÓN / ORGANISMO:</t>
  </si>
  <si>
    <t>ADMINISTRACIÓN DE PARQUES Y ZOOLÓGICO</t>
  </si>
  <si>
    <t>NOMENCLADOR:</t>
  </si>
  <si>
    <t>CONCEPTO</t>
  </si>
  <si>
    <t>Presupuesto Votado del Ejercicio</t>
  </si>
  <si>
    <t>(1)</t>
  </si>
  <si>
    <t>(2)</t>
  </si>
  <si>
    <t>(3)</t>
  </si>
  <si>
    <t>(4)</t>
  </si>
  <si>
    <t>(5)=(1)+(2)+(3)+(4)</t>
  </si>
  <si>
    <t>I</t>
  </si>
  <si>
    <t>II</t>
  </si>
  <si>
    <t>III</t>
  </si>
  <si>
    <t>RESULTADO ECONOMICO : AHORRO/DESAHORRO (I-II)</t>
  </si>
  <si>
    <t>IV</t>
  </si>
  <si>
    <t>V</t>
  </si>
  <si>
    <t>VI</t>
  </si>
  <si>
    <t>TOTAL RECURSOS ( I + IV )</t>
  </si>
  <si>
    <t>TOTAL GASTOS ( II + V )</t>
  </si>
  <si>
    <t>VII</t>
  </si>
  <si>
    <t>VIII</t>
  </si>
  <si>
    <t>IX</t>
  </si>
  <si>
    <t>NECESIDAD DE FINANCIAMIENTO (VI+VII-VIII)</t>
  </si>
  <si>
    <t>X</t>
  </si>
  <si>
    <t xml:space="preserve">FUENTES DE FINANCIAMIENTO </t>
  </si>
  <si>
    <t>XI</t>
  </si>
  <si>
    <t>APLICACIONES FINANCIERAS</t>
  </si>
  <si>
    <t>XII</t>
  </si>
  <si>
    <t>FINANCIAMIENTO NETO ( X - XI )</t>
  </si>
  <si>
    <t>XIII</t>
  </si>
  <si>
    <t>RESULTADO FINANCIERO ( IX+XII )</t>
  </si>
  <si>
    <t>EXCEDENTE ANTES DE TRANSFERENCIAS FIGURATIVAS ( III + IV - V )</t>
  </si>
  <si>
    <t>02 23 01</t>
  </si>
  <si>
    <t>EJERCICIO 2017</t>
  </si>
  <si>
    <t>CRÉDITO VOTADO</t>
  </si>
  <si>
    <t>FINANCIAMIENTO 000</t>
  </si>
  <si>
    <t>FINANCIAMIENTO 131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</si>
</sst>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4">
    <font>
      <sz val="10"/>
      <name val="Arial Narrow"/>
      <family val="0"/>
    </font>
    <font>
      <sz val="8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2" fillId="0" borderId="26" xfId="0" applyFont="1" applyFill="1" applyBorder="1" applyAlignment="1" quotePrefix="1">
      <alignment horizontal="left"/>
    </xf>
    <xf numFmtId="0" fontId="4" fillId="0" borderId="26" xfId="0" applyFont="1" applyFill="1" applyBorder="1" applyAlignment="1" quotePrefix="1">
      <alignment horizontal="lef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171" fontId="6" fillId="0" borderId="0" xfId="46" applyFont="1" applyAlignment="1">
      <alignment/>
    </xf>
    <xf numFmtId="171" fontId="2" fillId="0" borderId="0" xfId="46" applyFont="1" applyAlignment="1">
      <alignment/>
    </xf>
    <xf numFmtId="171" fontId="4" fillId="0" borderId="0" xfId="46" applyFont="1" applyAlignment="1">
      <alignment/>
    </xf>
    <xf numFmtId="171" fontId="5" fillId="0" borderId="0" xfId="46" applyFont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171" fontId="4" fillId="0" borderId="0" xfId="46" applyFont="1" applyAlignment="1">
      <alignment/>
    </xf>
    <xf numFmtId="0" fontId="4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2005\CONTABILIDAD%202005\RESPONSABILIDAD%20FIS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0 (1)"/>
      <sheetName val="ANEXO 1"/>
      <sheetName val="ANEXO 2"/>
      <sheetName val="ANEXO 2 BIS"/>
      <sheetName val="ANEXO 3"/>
      <sheetName val="ANEXO 4"/>
      <sheetName val="ANEXO 5"/>
      <sheetName val="ANEXO 6"/>
      <sheetName val="SOPORTE"/>
    </sheetNames>
    <sheetDataSet>
      <sheetData sheetId="0">
        <row r="14">
          <cell r="D14">
            <v>0</v>
          </cell>
          <cell r="E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E1">
      <pane xSplit="14940" topLeftCell="G5" activePane="topLeft" state="split"/>
      <selection pane="topLeft" activeCell="L21" sqref="L21"/>
      <selection pane="topRight" activeCell="G4" sqref="G4"/>
    </sheetView>
  </sheetViews>
  <sheetFormatPr defaultColWidth="11" defaultRowHeight="12.75"/>
  <cols>
    <col min="1" max="1" width="5.5" style="10" customWidth="1"/>
    <col min="2" max="2" width="56.16015625" style="10" customWidth="1"/>
    <col min="3" max="7" width="21.33203125" style="11" customWidth="1"/>
    <col min="8" max="8" width="18.66015625" style="12" bestFit="1" customWidth="1"/>
    <col min="9" max="9" width="20" style="61" bestFit="1" customWidth="1"/>
    <col min="10" max="10" width="18.83203125" style="7" bestFit="1" customWidth="1"/>
    <col min="11" max="11" width="18.66015625" style="7" bestFit="1" customWidth="1"/>
    <col min="12" max="12" width="20" style="7" customWidth="1"/>
    <col min="13" max="13" width="19.5" style="7" bestFit="1" customWidth="1"/>
    <col min="14" max="14" width="18.66015625" style="7" bestFit="1" customWidth="1"/>
    <col min="15" max="16" width="17.16015625" style="7" bestFit="1" customWidth="1"/>
    <col min="17" max="16384" width="11" style="7" customWidth="1"/>
  </cols>
  <sheetData>
    <row r="1" spans="1:9" s="18" customFormat="1" ht="15.75">
      <c r="A1" s="73" t="s">
        <v>10</v>
      </c>
      <c r="B1" s="73"/>
      <c r="C1" s="73"/>
      <c r="D1" s="73"/>
      <c r="E1" s="73"/>
      <c r="F1" s="73"/>
      <c r="G1" s="73"/>
      <c r="H1" s="39"/>
      <c r="I1" s="59"/>
    </row>
    <row r="2" spans="1:9" s="18" customFormat="1" ht="7.5" customHeight="1">
      <c r="A2" s="36"/>
      <c r="B2" s="36"/>
      <c r="C2" s="37"/>
      <c r="D2" s="37"/>
      <c r="E2" s="37"/>
      <c r="F2" s="37"/>
      <c r="G2" s="37"/>
      <c r="H2" s="39"/>
      <c r="I2" s="59"/>
    </row>
    <row r="3" spans="1:9" s="18" customFormat="1" ht="15.75">
      <c r="A3" s="36" t="s">
        <v>11</v>
      </c>
      <c r="B3" s="36"/>
      <c r="C3" s="37"/>
      <c r="D3" s="37"/>
      <c r="E3" s="37"/>
      <c r="F3" s="37"/>
      <c r="G3" s="37"/>
      <c r="H3" s="39"/>
      <c r="I3" s="59"/>
    </row>
    <row r="4" spans="1:9" s="1" customFormat="1" ht="11.25" customHeight="1" thickBot="1">
      <c r="A4" s="2"/>
      <c r="B4" s="2"/>
      <c r="C4" s="3"/>
      <c r="D4" s="3"/>
      <c r="E4" s="3"/>
      <c r="F4" s="3"/>
      <c r="G4" s="3"/>
      <c r="H4" s="58"/>
      <c r="I4" s="60"/>
    </row>
    <row r="5" spans="1:9" s="18" customFormat="1" ht="19.5" customHeight="1">
      <c r="A5" s="23" t="s">
        <v>12</v>
      </c>
      <c r="B5" s="24"/>
      <c r="C5" s="25" t="s">
        <v>13</v>
      </c>
      <c r="D5" s="25"/>
      <c r="E5" s="25"/>
      <c r="F5" s="26" t="s">
        <v>14</v>
      </c>
      <c r="G5" s="27" t="s">
        <v>44</v>
      </c>
      <c r="H5" s="39"/>
      <c r="I5" s="59"/>
    </row>
    <row r="6" spans="1:9" s="18" customFormat="1" ht="6" customHeight="1">
      <c r="A6" s="28"/>
      <c r="B6" s="29"/>
      <c r="C6" s="30"/>
      <c r="D6" s="30"/>
      <c r="E6" s="30"/>
      <c r="F6" s="30"/>
      <c r="G6" s="31"/>
      <c r="H6" s="39"/>
      <c r="I6" s="59"/>
    </row>
    <row r="7" spans="1:9" s="18" customFormat="1" ht="16.5" thickBot="1">
      <c r="A7" s="32"/>
      <c r="B7" s="33" t="s">
        <v>45</v>
      </c>
      <c r="C7" s="34"/>
      <c r="D7" s="34"/>
      <c r="E7" s="34"/>
      <c r="F7" s="34"/>
      <c r="G7" s="35"/>
      <c r="H7" s="39"/>
      <c r="I7" s="59"/>
    </row>
    <row r="8" spans="1:7" ht="15" thickBot="1">
      <c r="A8" s="4"/>
      <c r="B8" s="5"/>
      <c r="C8" s="6"/>
      <c r="D8" s="6"/>
      <c r="E8" s="6"/>
      <c r="F8" s="6"/>
      <c r="G8" s="6"/>
    </row>
    <row r="9" spans="1:7" ht="46.5" customHeight="1">
      <c r="A9" s="74" t="s">
        <v>15</v>
      </c>
      <c r="B9" s="75"/>
      <c r="C9" s="8" t="s">
        <v>0</v>
      </c>
      <c r="D9" s="8" t="s">
        <v>1</v>
      </c>
      <c r="E9" s="8" t="s">
        <v>2</v>
      </c>
      <c r="F9" s="8" t="s">
        <v>3</v>
      </c>
      <c r="G9" s="8" t="s">
        <v>16</v>
      </c>
    </row>
    <row r="10" spans="1:7" ht="15" thickBot="1">
      <c r="A10" s="76"/>
      <c r="B10" s="77"/>
      <c r="C10" s="9" t="s">
        <v>17</v>
      </c>
      <c r="D10" s="9" t="s">
        <v>18</v>
      </c>
      <c r="E10" s="9" t="s">
        <v>19</v>
      </c>
      <c r="F10" s="9" t="s">
        <v>20</v>
      </c>
      <c r="G10" s="13" t="s">
        <v>21</v>
      </c>
    </row>
    <row r="11" spans="1:16" s="15" customFormat="1" ht="24.75" customHeight="1">
      <c r="A11" s="14" t="s">
        <v>22</v>
      </c>
      <c r="B11" s="49" t="s">
        <v>4</v>
      </c>
      <c r="C11" s="40">
        <f>+H11*$L$11</f>
        <v>346414.5</v>
      </c>
      <c r="D11" s="40">
        <f>+I11*$L$11</f>
        <v>346414.5</v>
      </c>
      <c r="E11" s="40">
        <f>+J11*$L$11</f>
        <v>346414.5</v>
      </c>
      <c r="F11" s="40">
        <f>+K11*$L$11</f>
        <v>346414.5</v>
      </c>
      <c r="G11" s="40">
        <f>SUM(C11:F11)</f>
        <v>1385658</v>
      </c>
      <c r="H11" s="38">
        <v>0.25</v>
      </c>
      <c r="I11" s="38">
        <v>0.25</v>
      </c>
      <c r="J11" s="38">
        <v>0.25</v>
      </c>
      <c r="K11" s="38">
        <v>0.25</v>
      </c>
      <c r="L11" s="38">
        <v>1385658</v>
      </c>
      <c r="M11" s="38">
        <f>+G11-L11</f>
        <v>0</v>
      </c>
      <c r="N11" s="38"/>
      <c r="O11" s="38"/>
      <c r="P11" s="38"/>
    </row>
    <row r="12" spans="1:16" s="15" customFormat="1" ht="24.75" customHeight="1">
      <c r="A12" s="16" t="s">
        <v>23</v>
      </c>
      <c r="B12" s="50" t="s">
        <v>5</v>
      </c>
      <c r="C12" s="41">
        <f>+H12*$L$12</f>
        <v>39400167.099999994</v>
      </c>
      <c r="D12" s="41">
        <f>+I12*$L$12</f>
        <v>33771571.8</v>
      </c>
      <c r="E12" s="41">
        <f>+J12*$L$12</f>
        <v>23640100.259999998</v>
      </c>
      <c r="F12" s="41">
        <f>+K12*$L$12</f>
        <v>15760066.840000002</v>
      </c>
      <c r="G12" s="40">
        <f aca="true" t="shared" si="0" ref="G12:G25">SUM(C12:F12)</f>
        <v>112571906</v>
      </c>
      <c r="H12" s="38">
        <v>0.35</v>
      </c>
      <c r="I12" s="38">
        <v>0.3</v>
      </c>
      <c r="J12" s="38">
        <v>0.21</v>
      </c>
      <c r="K12" s="38">
        <v>0.14</v>
      </c>
      <c r="L12" s="38">
        <v>112571906</v>
      </c>
      <c r="M12" s="38">
        <f>+G12-L12</f>
        <v>0</v>
      </c>
      <c r="N12" s="38"/>
      <c r="O12" s="38"/>
      <c r="P12" s="38"/>
    </row>
    <row r="13" spans="1:16" s="18" customFormat="1" ht="32.25" customHeight="1">
      <c r="A13" s="17" t="s">
        <v>24</v>
      </c>
      <c r="B13" s="51" t="s">
        <v>25</v>
      </c>
      <c r="C13" s="42">
        <f>+C11-C12</f>
        <v>-39053752.599999994</v>
      </c>
      <c r="D13" s="42">
        <f>+D11-D12</f>
        <v>-33425157.299999997</v>
      </c>
      <c r="E13" s="42">
        <f>+E11-E12</f>
        <v>-23293685.759999998</v>
      </c>
      <c r="F13" s="42">
        <f>+F11-F12</f>
        <v>-15413652.340000002</v>
      </c>
      <c r="G13" s="42">
        <f t="shared" si="0"/>
        <v>-111186248</v>
      </c>
      <c r="H13" s="39"/>
      <c r="I13" s="62"/>
      <c r="M13" s="38"/>
      <c r="N13" s="38"/>
      <c r="O13" s="39"/>
      <c r="P13" s="39"/>
    </row>
    <row r="14" spans="1:16" s="15" customFormat="1" ht="24.75" customHeight="1">
      <c r="A14" s="16" t="s">
        <v>26</v>
      </c>
      <c r="B14" s="50" t="s">
        <v>6</v>
      </c>
      <c r="C14" s="41">
        <v>0</v>
      </c>
      <c r="D14" s="41">
        <v>0</v>
      </c>
      <c r="E14" s="40">
        <f>+'[1]0'!E14-'[1]0'!D14</f>
        <v>0</v>
      </c>
      <c r="F14" s="41">
        <v>0</v>
      </c>
      <c r="G14" s="40">
        <f t="shared" si="0"/>
        <v>0</v>
      </c>
      <c r="H14" s="38"/>
      <c r="I14" s="62"/>
      <c r="M14" s="38"/>
      <c r="N14" s="38"/>
      <c r="O14" s="38"/>
      <c r="P14" s="38"/>
    </row>
    <row r="15" spans="1:16" s="15" customFormat="1" ht="24.75" customHeight="1">
      <c r="A15" s="16" t="s">
        <v>27</v>
      </c>
      <c r="B15" s="50" t="s">
        <v>7</v>
      </c>
      <c r="C15" s="41">
        <f>+H15*$L$15</f>
        <v>0</v>
      </c>
      <c r="D15" s="41">
        <f>+I15*$L$15</f>
        <v>0</v>
      </c>
      <c r="E15" s="41">
        <f>+J15*$L$15</f>
        <v>12046322.4</v>
      </c>
      <c r="F15" s="41">
        <f>+K15*$L$15</f>
        <v>8030881.600000001</v>
      </c>
      <c r="G15" s="40">
        <f t="shared" si="0"/>
        <v>20077204</v>
      </c>
      <c r="H15" s="38">
        <v>0</v>
      </c>
      <c r="I15" s="38">
        <v>0</v>
      </c>
      <c r="J15" s="38">
        <v>0.6</v>
      </c>
      <c r="K15" s="38">
        <v>0.4</v>
      </c>
      <c r="L15" s="38">
        <v>20077204</v>
      </c>
      <c r="M15" s="38">
        <f>+G15-L15</f>
        <v>0</v>
      </c>
      <c r="N15" s="38"/>
      <c r="O15" s="38"/>
      <c r="P15" s="38"/>
    </row>
    <row r="16" spans="1:16" s="18" customFormat="1" ht="30">
      <c r="A16" s="17" t="s">
        <v>28</v>
      </c>
      <c r="B16" s="51" t="s">
        <v>43</v>
      </c>
      <c r="C16" s="42">
        <f>+C13+C14-C15</f>
        <v>-39053752.599999994</v>
      </c>
      <c r="D16" s="42">
        <f>+D13+D14-D15</f>
        <v>-33425157.299999997</v>
      </c>
      <c r="E16" s="42">
        <f>+E13+E14-E15</f>
        <v>-35340008.16</v>
      </c>
      <c r="F16" s="42">
        <f>+F13+F14-F15</f>
        <v>-23444533.94</v>
      </c>
      <c r="G16" s="42">
        <f t="shared" si="0"/>
        <v>-131263451.99999999</v>
      </c>
      <c r="H16" s="39"/>
      <c r="I16" s="59"/>
      <c r="M16" s="38"/>
      <c r="N16" s="38"/>
      <c r="O16" s="39"/>
      <c r="P16" s="39"/>
    </row>
    <row r="17" spans="1:16" s="18" customFormat="1" ht="24.75" customHeight="1">
      <c r="A17" s="19"/>
      <c r="B17" s="52" t="s">
        <v>29</v>
      </c>
      <c r="C17" s="43">
        <f aca="true" t="shared" si="1" ref="C17:F18">+C11+C14</f>
        <v>346414.5</v>
      </c>
      <c r="D17" s="43">
        <f t="shared" si="1"/>
        <v>346414.5</v>
      </c>
      <c r="E17" s="43">
        <f t="shared" si="1"/>
        <v>346414.5</v>
      </c>
      <c r="F17" s="43">
        <f t="shared" si="1"/>
        <v>346414.5</v>
      </c>
      <c r="G17" s="44">
        <f t="shared" si="0"/>
        <v>1385658</v>
      </c>
      <c r="H17" s="39"/>
      <c r="I17" s="59"/>
      <c r="M17" s="38"/>
      <c r="N17" s="38"/>
      <c r="O17" s="39"/>
      <c r="P17" s="39"/>
    </row>
    <row r="18" spans="1:16" s="18" customFormat="1" ht="24.75" customHeight="1">
      <c r="A18" s="19"/>
      <c r="B18" s="52" t="s">
        <v>30</v>
      </c>
      <c r="C18" s="43">
        <f t="shared" si="1"/>
        <v>39400167.099999994</v>
      </c>
      <c r="D18" s="43">
        <f t="shared" si="1"/>
        <v>33771571.8</v>
      </c>
      <c r="E18" s="43">
        <f t="shared" si="1"/>
        <v>35686422.66</v>
      </c>
      <c r="F18" s="43">
        <f t="shared" si="1"/>
        <v>23790948.44</v>
      </c>
      <c r="G18" s="44">
        <f t="shared" si="0"/>
        <v>132649109.99999999</v>
      </c>
      <c r="H18" s="39"/>
      <c r="I18" s="59"/>
      <c r="M18" s="38"/>
      <c r="N18" s="38"/>
      <c r="O18" s="39"/>
      <c r="P18" s="39"/>
    </row>
    <row r="19" spans="1:16" s="15" customFormat="1" ht="24.75" customHeight="1">
      <c r="A19" s="16" t="s">
        <v>31</v>
      </c>
      <c r="B19" s="53" t="s">
        <v>8</v>
      </c>
      <c r="C19" s="41">
        <f>+H19*$L$19</f>
        <v>34128497.52</v>
      </c>
      <c r="D19" s="41">
        <f>+I19*$L$19</f>
        <v>38066401.08</v>
      </c>
      <c r="E19" s="41">
        <f>+J19*$L$19</f>
        <v>35441132.04</v>
      </c>
      <c r="F19" s="41">
        <f>+K19*$L$19</f>
        <v>23627421.36</v>
      </c>
      <c r="G19" s="40">
        <f t="shared" si="0"/>
        <v>131263451.99999999</v>
      </c>
      <c r="H19" s="38">
        <v>0.26</v>
      </c>
      <c r="I19" s="38">
        <v>0.29</v>
      </c>
      <c r="J19" s="38">
        <v>0.27</v>
      </c>
      <c r="K19" s="38">
        <v>0.18</v>
      </c>
      <c r="L19" s="38">
        <f>+L29</f>
        <v>131263452</v>
      </c>
      <c r="M19" s="38">
        <f>+G19-L19</f>
        <v>0</v>
      </c>
      <c r="N19" s="38"/>
      <c r="O19" s="38"/>
      <c r="P19" s="38"/>
    </row>
    <row r="20" spans="1:14" s="15" customFormat="1" ht="24.75" customHeight="1">
      <c r="A20" s="16" t="s">
        <v>32</v>
      </c>
      <c r="B20" s="53" t="s">
        <v>9</v>
      </c>
      <c r="C20" s="41">
        <v>0</v>
      </c>
      <c r="D20" s="41">
        <v>0</v>
      </c>
      <c r="E20" s="41">
        <v>0</v>
      </c>
      <c r="F20" s="41">
        <v>0</v>
      </c>
      <c r="G20" s="40">
        <f t="shared" si="0"/>
        <v>0</v>
      </c>
      <c r="H20" s="38"/>
      <c r="I20" s="62"/>
      <c r="M20" s="38"/>
      <c r="N20" s="38"/>
    </row>
    <row r="21" spans="1:14" s="18" customFormat="1" ht="24.75" customHeight="1">
      <c r="A21" s="19" t="s">
        <v>33</v>
      </c>
      <c r="B21" s="54" t="s">
        <v>34</v>
      </c>
      <c r="C21" s="43">
        <f>+C16+C19-C20</f>
        <v>-4925255.079999991</v>
      </c>
      <c r="D21" s="43">
        <f>+D16+D19-D20</f>
        <v>4641243.780000001</v>
      </c>
      <c r="E21" s="43">
        <f>+E16+E19-E20</f>
        <v>101123.88000000268</v>
      </c>
      <c r="F21" s="43">
        <f>+F16+F19-F20</f>
        <v>182887.41999999806</v>
      </c>
      <c r="G21" s="44">
        <f t="shared" si="0"/>
        <v>1.1175870895385742E-08</v>
      </c>
      <c r="H21" s="39"/>
      <c r="I21" s="59"/>
      <c r="M21" s="38"/>
      <c r="N21" s="38"/>
    </row>
    <row r="22" spans="1:14" s="15" customFormat="1" ht="24.75" customHeight="1">
      <c r="A22" s="16" t="s">
        <v>35</v>
      </c>
      <c r="B22" s="55" t="s">
        <v>36</v>
      </c>
      <c r="C22" s="41">
        <v>0</v>
      </c>
      <c r="D22" s="41">
        <v>0</v>
      </c>
      <c r="E22" s="41">
        <v>0</v>
      </c>
      <c r="F22" s="41">
        <v>0</v>
      </c>
      <c r="G22" s="40">
        <f t="shared" si="0"/>
        <v>0</v>
      </c>
      <c r="H22" s="38"/>
      <c r="I22" s="38"/>
      <c r="J22" s="38"/>
      <c r="K22" s="38"/>
      <c r="L22" s="38"/>
      <c r="M22" s="38"/>
      <c r="N22" s="38"/>
    </row>
    <row r="23" spans="1:13" s="15" customFormat="1" ht="24.75" customHeight="1">
      <c r="A23" s="20" t="s">
        <v>37</v>
      </c>
      <c r="B23" s="50" t="s">
        <v>38</v>
      </c>
      <c r="C23" s="41">
        <v>0</v>
      </c>
      <c r="D23" s="41">
        <v>0</v>
      </c>
      <c r="E23" s="41">
        <v>0</v>
      </c>
      <c r="F23" s="41">
        <v>0</v>
      </c>
      <c r="G23" s="40">
        <f t="shared" si="0"/>
        <v>0</v>
      </c>
      <c r="H23" s="38"/>
      <c r="I23" s="38"/>
      <c r="J23" s="38"/>
      <c r="K23" s="38"/>
      <c r="L23" s="38"/>
      <c r="M23" s="38"/>
    </row>
    <row r="24" spans="1:9" s="18" customFormat="1" ht="24.75" customHeight="1" thickBot="1">
      <c r="A24" s="21" t="s">
        <v>39</v>
      </c>
      <c r="B24" s="56" t="s">
        <v>40</v>
      </c>
      <c r="C24" s="45">
        <f>+C22-C23</f>
        <v>0</v>
      </c>
      <c r="D24" s="45">
        <f>+D22-D23</f>
        <v>0</v>
      </c>
      <c r="E24" s="45">
        <f>+E22-E23</f>
        <v>0</v>
      </c>
      <c r="F24" s="45">
        <f>+F22-F23</f>
        <v>0</v>
      </c>
      <c r="G24" s="46">
        <f t="shared" si="0"/>
        <v>0</v>
      </c>
      <c r="H24" s="39"/>
      <c r="I24" s="59"/>
    </row>
    <row r="25" spans="1:9" s="18" customFormat="1" ht="24.75" customHeight="1" thickBot="1">
      <c r="A25" s="22" t="s">
        <v>41</v>
      </c>
      <c r="B25" s="57" t="s">
        <v>42</v>
      </c>
      <c r="C25" s="47">
        <f>+C21+C24</f>
        <v>-4925255.079999991</v>
      </c>
      <c r="D25" s="47">
        <f>+D21+D24</f>
        <v>4641243.780000001</v>
      </c>
      <c r="E25" s="47">
        <f>+E21+E24</f>
        <v>101123.88000000268</v>
      </c>
      <c r="F25" s="47">
        <f>+F21+F24</f>
        <v>182887.41999999806</v>
      </c>
      <c r="G25" s="48">
        <f t="shared" si="0"/>
        <v>1.1175870895385742E-08</v>
      </c>
      <c r="H25" s="39"/>
      <c r="I25" s="59"/>
    </row>
    <row r="26" ht="14.25">
      <c r="H26" s="6"/>
    </row>
    <row r="27" ht="14.25">
      <c r="A27"/>
    </row>
    <row r="28" spans="1:12" ht="14.25">
      <c r="A28"/>
      <c r="J28" s="71"/>
      <c r="K28" s="72" t="s">
        <v>46</v>
      </c>
      <c r="L28" s="71">
        <v>132649110</v>
      </c>
    </row>
    <row r="29" spans="1:12" ht="14.25">
      <c r="A29"/>
      <c r="J29" s="71"/>
      <c r="K29" s="72" t="s">
        <v>47</v>
      </c>
      <c r="L29" s="71">
        <f>+L28-L30</f>
        <v>131263452</v>
      </c>
    </row>
    <row r="30" spans="1:12" ht="14.25">
      <c r="A30"/>
      <c r="J30" s="71"/>
      <c r="K30" s="72" t="s">
        <v>48</v>
      </c>
      <c r="L30" s="71">
        <v>1385658</v>
      </c>
    </row>
    <row r="31" ht="14.25">
      <c r="A31"/>
    </row>
  </sheetData>
  <sheetProtection/>
  <mergeCells count="2">
    <mergeCell ref="A1:G1"/>
    <mergeCell ref="A9:B10"/>
  </mergeCells>
  <printOptions/>
  <pageMargins left="0.53" right="0.38" top="0.2" bottom="0.1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D17">
      <selection activeCell="G30" sqref="E30:G32"/>
    </sheetView>
  </sheetViews>
  <sheetFormatPr defaultColWidth="11" defaultRowHeight="12.75"/>
  <cols>
    <col min="1" max="1" width="5.5" style="70" customWidth="1"/>
    <col min="2" max="2" width="56.16015625" style="70" customWidth="1"/>
    <col min="3" max="7" width="21.33203125" style="71" customWidth="1"/>
    <col min="8" max="8" width="18.66015625" style="65" bestFit="1" customWidth="1"/>
    <col min="9" max="9" width="20" style="66" bestFit="1" customWidth="1"/>
    <col min="10" max="10" width="18.83203125" style="67" bestFit="1" customWidth="1"/>
    <col min="11" max="11" width="18.66015625" style="67" bestFit="1" customWidth="1"/>
    <col min="12" max="12" width="20" style="67" customWidth="1"/>
    <col min="13" max="13" width="17.16015625" style="67" bestFit="1" customWidth="1"/>
    <col min="14" max="14" width="18.66015625" style="67" bestFit="1" customWidth="1"/>
    <col min="15" max="16" width="17.16015625" style="67" bestFit="1" customWidth="1"/>
    <col min="17" max="16384" width="11" style="67" customWidth="1"/>
  </cols>
  <sheetData>
    <row r="1" spans="1:9" s="18" customFormat="1" ht="15.75">
      <c r="A1" s="73" t="s">
        <v>10</v>
      </c>
      <c r="B1" s="73"/>
      <c r="C1" s="73"/>
      <c r="D1" s="73"/>
      <c r="E1" s="73"/>
      <c r="F1" s="73"/>
      <c r="G1" s="73"/>
      <c r="H1" s="39"/>
      <c r="I1" s="59"/>
    </row>
    <row r="2" spans="1:9" s="18" customFormat="1" ht="7.5" customHeight="1">
      <c r="A2" s="36"/>
      <c r="B2" s="36"/>
      <c r="C2" s="37"/>
      <c r="D2" s="37"/>
      <c r="E2" s="37"/>
      <c r="F2" s="37"/>
      <c r="G2" s="37"/>
      <c r="H2" s="39"/>
      <c r="I2" s="59"/>
    </row>
    <row r="3" spans="1:9" s="18" customFormat="1" ht="15.75">
      <c r="A3" s="36" t="s">
        <v>11</v>
      </c>
      <c r="B3" s="36"/>
      <c r="C3" s="37"/>
      <c r="D3" s="37"/>
      <c r="E3" s="37"/>
      <c r="F3" s="37"/>
      <c r="G3" s="37"/>
      <c r="H3" s="39"/>
      <c r="I3" s="59"/>
    </row>
    <row r="4" spans="1:9" s="1" customFormat="1" ht="11.25" customHeight="1" thickBot="1">
      <c r="A4" s="2"/>
      <c r="B4" s="2"/>
      <c r="C4" s="3"/>
      <c r="D4" s="3"/>
      <c r="E4" s="3"/>
      <c r="F4" s="3"/>
      <c r="G4" s="3"/>
      <c r="H4" s="58"/>
      <c r="I4" s="60"/>
    </row>
    <row r="5" spans="1:9" s="18" customFormat="1" ht="19.5" customHeight="1">
      <c r="A5" s="23" t="s">
        <v>12</v>
      </c>
      <c r="B5" s="24"/>
      <c r="C5" s="25" t="s">
        <v>13</v>
      </c>
      <c r="D5" s="25"/>
      <c r="E5" s="25"/>
      <c r="F5" s="26" t="s">
        <v>14</v>
      </c>
      <c r="G5" s="27" t="s">
        <v>44</v>
      </c>
      <c r="H5" s="39"/>
      <c r="I5" s="59"/>
    </row>
    <row r="6" spans="1:9" s="18" customFormat="1" ht="6" customHeight="1">
      <c r="A6" s="28"/>
      <c r="B6" s="29"/>
      <c r="C6" s="30"/>
      <c r="D6" s="30"/>
      <c r="E6" s="30"/>
      <c r="F6" s="30"/>
      <c r="G6" s="31"/>
      <c r="H6" s="39"/>
      <c r="I6" s="59"/>
    </row>
    <row r="7" spans="1:9" s="18" customFormat="1" ht="16.5" thickBot="1">
      <c r="A7" s="32"/>
      <c r="B7" s="33" t="s">
        <v>45</v>
      </c>
      <c r="C7" s="34"/>
      <c r="D7" s="34"/>
      <c r="E7" s="34"/>
      <c r="F7" s="34"/>
      <c r="G7" s="35"/>
      <c r="H7" s="39"/>
      <c r="I7" s="59"/>
    </row>
    <row r="8" spans="1:7" ht="15" thickBot="1">
      <c r="A8" s="4"/>
      <c r="B8" s="63"/>
      <c r="C8" s="64"/>
      <c r="D8" s="64"/>
      <c r="E8" s="64"/>
      <c r="F8" s="64"/>
      <c r="G8" s="64"/>
    </row>
    <row r="9" spans="1:7" ht="46.5" customHeight="1">
      <c r="A9" s="74" t="s">
        <v>15</v>
      </c>
      <c r="B9" s="75"/>
      <c r="C9" s="8" t="s">
        <v>0</v>
      </c>
      <c r="D9" s="8" t="s">
        <v>1</v>
      </c>
      <c r="E9" s="8" t="s">
        <v>2</v>
      </c>
      <c r="F9" s="8" t="s">
        <v>3</v>
      </c>
      <c r="G9" s="8" t="s">
        <v>16</v>
      </c>
    </row>
    <row r="10" spans="1:7" ht="15" thickBot="1">
      <c r="A10" s="76"/>
      <c r="B10" s="77"/>
      <c r="C10" s="68" t="s">
        <v>17</v>
      </c>
      <c r="D10" s="68" t="s">
        <v>18</v>
      </c>
      <c r="E10" s="68" t="s">
        <v>19</v>
      </c>
      <c r="F10" s="68" t="s">
        <v>20</v>
      </c>
      <c r="G10" s="69" t="s">
        <v>21</v>
      </c>
    </row>
    <row r="11" spans="1:16" s="15" customFormat="1" ht="24.75" customHeight="1">
      <c r="A11" s="14" t="s">
        <v>22</v>
      </c>
      <c r="B11" s="49" t="s">
        <v>4</v>
      </c>
      <c r="C11" s="40">
        <v>2606752.01</v>
      </c>
      <c r="D11" s="40">
        <v>1261698.43</v>
      </c>
      <c r="E11" s="40">
        <v>776118.28</v>
      </c>
      <c r="F11" s="40">
        <v>776118.28</v>
      </c>
      <c r="G11" s="40">
        <f aca="true" t="shared" si="0" ref="G11:G25">SUM(C11:F11)</f>
        <v>5420687</v>
      </c>
      <c r="H11" s="38">
        <f>+C11/$G$11</f>
        <v>0.4808896012627181</v>
      </c>
      <c r="I11" s="38">
        <f>+D11/$G$11</f>
        <v>0.2327561857011851</v>
      </c>
      <c r="J11" s="38">
        <f>+E11/$G$11</f>
        <v>0.14317710651804835</v>
      </c>
      <c r="K11" s="38">
        <f>+F11/$G$11</f>
        <v>0.14317710651804835</v>
      </c>
      <c r="L11" s="38"/>
      <c r="M11" s="38"/>
      <c r="N11" s="38"/>
      <c r="O11" s="38"/>
      <c r="P11" s="38"/>
    </row>
    <row r="12" spans="1:16" s="15" customFormat="1" ht="24.75" customHeight="1">
      <c r="A12" s="16" t="s">
        <v>23</v>
      </c>
      <c r="B12" s="50" t="s">
        <v>5</v>
      </c>
      <c r="C12" s="41">
        <v>14472808.97</v>
      </c>
      <c r="D12" s="41">
        <v>21715363</v>
      </c>
      <c r="E12" s="40">
        <v>19701406.96</v>
      </c>
      <c r="F12" s="40">
        <v>19701406.96</v>
      </c>
      <c r="G12" s="40">
        <f t="shared" si="0"/>
        <v>75590985.89</v>
      </c>
      <c r="H12" s="38">
        <v>0.19</v>
      </c>
      <c r="I12" s="38">
        <v>0.29</v>
      </c>
      <c r="J12" s="38">
        <f>+E12/$G$12</f>
        <v>0.26063169739139913</v>
      </c>
      <c r="K12" s="38">
        <v>0.26</v>
      </c>
      <c r="L12" s="38"/>
      <c r="M12" s="38"/>
      <c r="N12" s="38"/>
      <c r="O12" s="38"/>
      <c r="P12" s="38"/>
    </row>
    <row r="13" spans="1:16" s="18" customFormat="1" ht="32.25" customHeight="1">
      <c r="A13" s="17" t="s">
        <v>24</v>
      </c>
      <c r="B13" s="51" t="s">
        <v>25</v>
      </c>
      <c r="C13" s="42">
        <f>+C11-C12</f>
        <v>-11866056.96</v>
      </c>
      <c r="D13" s="42">
        <f>+D11-D12</f>
        <v>-20453664.57</v>
      </c>
      <c r="E13" s="42">
        <f>+E11-E12</f>
        <v>-18925288.68</v>
      </c>
      <c r="F13" s="42">
        <f>+F11-F12</f>
        <v>-18925288.68</v>
      </c>
      <c r="G13" s="42">
        <f t="shared" si="0"/>
        <v>-70170298.89</v>
      </c>
      <c r="H13" s="39"/>
      <c r="I13" s="62"/>
      <c r="M13" s="38"/>
      <c r="N13" s="38"/>
      <c r="O13" s="39"/>
      <c r="P13" s="39"/>
    </row>
    <row r="14" spans="1:16" s="15" customFormat="1" ht="24.75" customHeight="1">
      <c r="A14" s="16" t="s">
        <v>26</v>
      </c>
      <c r="B14" s="50" t="s">
        <v>6</v>
      </c>
      <c r="C14" s="41">
        <v>0</v>
      </c>
      <c r="D14" s="41">
        <v>0</v>
      </c>
      <c r="E14" s="40">
        <f>+'[1]0'!E14-'[1]0'!D14</f>
        <v>0</v>
      </c>
      <c r="F14" s="41">
        <v>0</v>
      </c>
      <c r="G14" s="40">
        <f t="shared" si="0"/>
        <v>0</v>
      </c>
      <c r="H14" s="38"/>
      <c r="I14" s="62"/>
      <c r="M14" s="38"/>
      <c r="N14" s="38"/>
      <c r="O14" s="38"/>
      <c r="P14" s="38"/>
    </row>
    <row r="15" spans="1:16" s="15" customFormat="1" ht="24.75" customHeight="1">
      <c r="A15" s="16" t="s">
        <v>27</v>
      </c>
      <c r="B15" s="50" t="s">
        <v>7</v>
      </c>
      <c r="C15" s="41">
        <v>0</v>
      </c>
      <c r="D15" s="41">
        <v>19550</v>
      </c>
      <c r="E15" s="40">
        <v>340225</v>
      </c>
      <c r="F15" s="40">
        <v>340225</v>
      </c>
      <c r="G15" s="40">
        <f t="shared" si="0"/>
        <v>700000</v>
      </c>
      <c r="H15" s="38">
        <f>+C15/$G$15</f>
        <v>0</v>
      </c>
      <c r="I15" s="38">
        <f>+D15/$G$15</f>
        <v>0.027928571428571428</v>
      </c>
      <c r="J15" s="38">
        <f>+E15/$G$15</f>
        <v>0.4860357142857143</v>
      </c>
      <c r="K15" s="38">
        <f>+F15/$G$15</f>
        <v>0.4860357142857143</v>
      </c>
      <c r="L15" s="38"/>
      <c r="M15" s="38"/>
      <c r="N15" s="38"/>
      <c r="O15" s="38"/>
      <c r="P15" s="38"/>
    </row>
    <row r="16" spans="1:16" s="18" customFormat="1" ht="30">
      <c r="A16" s="17" t="s">
        <v>28</v>
      </c>
      <c r="B16" s="51" t="s">
        <v>43</v>
      </c>
      <c r="C16" s="42">
        <f>+C13+C14-C15</f>
        <v>-11866056.96</v>
      </c>
      <c r="D16" s="42">
        <f>+D13+D14-D15</f>
        <v>-20473214.57</v>
      </c>
      <c r="E16" s="42">
        <f>+E13+E14-E15</f>
        <v>-19265513.68</v>
      </c>
      <c r="F16" s="42">
        <f>+F13+F14-F15</f>
        <v>-19265513.68</v>
      </c>
      <c r="G16" s="42">
        <f t="shared" si="0"/>
        <v>-70870298.89</v>
      </c>
      <c r="H16" s="39"/>
      <c r="I16" s="59"/>
      <c r="M16" s="38"/>
      <c r="N16" s="38"/>
      <c r="O16" s="39"/>
      <c r="P16" s="39"/>
    </row>
    <row r="17" spans="1:16" s="18" customFormat="1" ht="24.75" customHeight="1">
      <c r="A17" s="19"/>
      <c r="B17" s="52" t="s">
        <v>29</v>
      </c>
      <c r="C17" s="43">
        <f aca="true" t="shared" si="1" ref="C17:F18">+C11+C14</f>
        <v>2606752.01</v>
      </c>
      <c r="D17" s="43">
        <f t="shared" si="1"/>
        <v>1261698.43</v>
      </c>
      <c r="E17" s="43">
        <f t="shared" si="1"/>
        <v>776118.28</v>
      </c>
      <c r="F17" s="43">
        <f t="shared" si="1"/>
        <v>776118.28</v>
      </c>
      <c r="G17" s="44">
        <f t="shared" si="0"/>
        <v>5420687</v>
      </c>
      <c r="H17" s="39"/>
      <c r="I17" s="59"/>
      <c r="M17" s="38"/>
      <c r="N17" s="38"/>
      <c r="O17" s="39"/>
      <c r="P17" s="39"/>
    </row>
    <row r="18" spans="1:16" s="18" customFormat="1" ht="24.75" customHeight="1">
      <c r="A18" s="19"/>
      <c r="B18" s="52" t="s">
        <v>30</v>
      </c>
      <c r="C18" s="43">
        <f t="shared" si="1"/>
        <v>14472808.97</v>
      </c>
      <c r="D18" s="43">
        <f t="shared" si="1"/>
        <v>21734913</v>
      </c>
      <c r="E18" s="43">
        <f t="shared" si="1"/>
        <v>20041631.96</v>
      </c>
      <c r="F18" s="43">
        <f t="shared" si="1"/>
        <v>20041631.96</v>
      </c>
      <c r="G18" s="44">
        <f t="shared" si="0"/>
        <v>76290985.89</v>
      </c>
      <c r="H18" s="39"/>
      <c r="I18" s="59"/>
      <c r="M18" s="38"/>
      <c r="N18" s="38"/>
      <c r="O18" s="39"/>
      <c r="P18" s="39"/>
    </row>
    <row r="19" spans="1:16" s="15" customFormat="1" ht="24.75" customHeight="1">
      <c r="A19" s="16" t="s">
        <v>31</v>
      </c>
      <c r="B19" s="53" t="s">
        <v>8</v>
      </c>
      <c r="C19" s="41">
        <v>10232249.05</v>
      </c>
      <c r="D19" s="41">
        <v>15097064.19</v>
      </c>
      <c r="E19" s="40">
        <v>23884640.32</v>
      </c>
      <c r="F19" s="40">
        <v>23884640.32</v>
      </c>
      <c r="G19" s="40">
        <f t="shared" si="0"/>
        <v>73098593.88</v>
      </c>
      <c r="H19" s="38"/>
      <c r="I19" s="38"/>
      <c r="J19" s="38"/>
      <c r="K19" s="38"/>
      <c r="L19" s="38"/>
      <c r="M19" s="38"/>
      <c r="N19" s="38"/>
      <c r="O19" s="38"/>
      <c r="P19" s="38"/>
    </row>
    <row r="20" spans="1:14" s="15" customFormat="1" ht="24.75" customHeight="1">
      <c r="A20" s="16" t="s">
        <v>32</v>
      </c>
      <c r="B20" s="53" t="s">
        <v>9</v>
      </c>
      <c r="C20" s="41">
        <v>0</v>
      </c>
      <c r="D20" s="41">
        <v>0</v>
      </c>
      <c r="E20" s="41">
        <v>0</v>
      </c>
      <c r="F20" s="41">
        <v>0</v>
      </c>
      <c r="G20" s="40">
        <f t="shared" si="0"/>
        <v>0</v>
      </c>
      <c r="H20" s="38"/>
      <c r="I20" s="62"/>
      <c r="M20" s="38"/>
      <c r="N20" s="38"/>
    </row>
    <row r="21" spans="1:14" s="18" customFormat="1" ht="24.75" customHeight="1">
      <c r="A21" s="19" t="s">
        <v>33</v>
      </c>
      <c r="B21" s="54" t="s">
        <v>34</v>
      </c>
      <c r="C21" s="43">
        <f>+C16+C19-C20</f>
        <v>-1633807.9100000001</v>
      </c>
      <c r="D21" s="43">
        <f>+D16+D19-D20</f>
        <v>-5376150.380000001</v>
      </c>
      <c r="E21" s="43">
        <f>+E16+E19-E20</f>
        <v>4619126.640000001</v>
      </c>
      <c r="F21" s="43">
        <f>+F16+F19-F20</f>
        <v>4619126.640000001</v>
      </c>
      <c r="G21" s="44">
        <f t="shared" si="0"/>
        <v>2228294.99</v>
      </c>
      <c r="H21" s="39"/>
      <c r="I21" s="59"/>
      <c r="M21" s="38"/>
      <c r="N21" s="38"/>
    </row>
    <row r="22" spans="1:14" s="15" customFormat="1" ht="24.75" customHeight="1">
      <c r="A22" s="16" t="s">
        <v>35</v>
      </c>
      <c r="B22" s="55" t="s">
        <v>36</v>
      </c>
      <c r="C22" s="41">
        <v>0</v>
      </c>
      <c r="D22" s="41">
        <v>0</v>
      </c>
      <c r="E22" s="41">
        <v>0</v>
      </c>
      <c r="F22" s="41">
        <v>0</v>
      </c>
      <c r="G22" s="40">
        <f t="shared" si="0"/>
        <v>0</v>
      </c>
      <c r="H22" s="38"/>
      <c r="I22" s="38"/>
      <c r="J22" s="38"/>
      <c r="K22" s="38"/>
      <c r="L22" s="38"/>
      <c r="M22" s="38"/>
      <c r="N22" s="38"/>
    </row>
    <row r="23" spans="1:13" s="15" customFormat="1" ht="24.75" customHeight="1">
      <c r="A23" s="20" t="s">
        <v>37</v>
      </c>
      <c r="B23" s="50" t="s">
        <v>38</v>
      </c>
      <c r="C23" s="41">
        <v>2872854.62</v>
      </c>
      <c r="D23" s="41">
        <v>0</v>
      </c>
      <c r="E23" s="41"/>
      <c r="F23" s="41"/>
      <c r="G23" s="40">
        <f t="shared" si="0"/>
        <v>2872854.62</v>
      </c>
      <c r="H23" s="38"/>
      <c r="I23" s="38"/>
      <c r="J23" s="38"/>
      <c r="K23" s="38"/>
      <c r="L23" s="38"/>
      <c r="M23" s="38"/>
    </row>
    <row r="24" spans="1:9" s="18" customFormat="1" ht="24.75" customHeight="1" thickBot="1">
      <c r="A24" s="21" t="s">
        <v>39</v>
      </c>
      <c r="B24" s="56" t="s">
        <v>40</v>
      </c>
      <c r="C24" s="45">
        <f>+C22-C23</f>
        <v>-2872854.62</v>
      </c>
      <c r="D24" s="45">
        <f>+D22-D23</f>
        <v>0</v>
      </c>
      <c r="E24" s="45">
        <f>+E22-E23</f>
        <v>0</v>
      </c>
      <c r="F24" s="45">
        <f>+F22-F23</f>
        <v>0</v>
      </c>
      <c r="G24" s="46">
        <f t="shared" si="0"/>
        <v>-2872854.62</v>
      </c>
      <c r="H24" s="39"/>
      <c r="I24" s="59"/>
    </row>
    <row r="25" spans="1:9" s="18" customFormat="1" ht="24.75" customHeight="1" thickBot="1">
      <c r="A25" s="22" t="s">
        <v>41</v>
      </c>
      <c r="B25" s="57" t="s">
        <v>42</v>
      </c>
      <c r="C25" s="47">
        <f>+C21+C24</f>
        <v>-4506662.53</v>
      </c>
      <c r="D25" s="47">
        <f>+D21+D24</f>
        <v>-5376150.380000001</v>
      </c>
      <c r="E25" s="47">
        <f>+E21+E24</f>
        <v>4619126.640000001</v>
      </c>
      <c r="F25" s="47">
        <f>+F21+F24</f>
        <v>4619126.640000001</v>
      </c>
      <c r="G25" s="48">
        <f t="shared" si="0"/>
        <v>-644559.629999999</v>
      </c>
      <c r="H25" s="39"/>
      <c r="I25" s="59"/>
    </row>
    <row r="26" ht="14.25">
      <c r="H26" s="64"/>
    </row>
    <row r="27" ht="14.25">
      <c r="A27"/>
    </row>
    <row r="28" ht="14.25">
      <c r="A28"/>
    </row>
    <row r="29" ht="14.25">
      <c r="A29"/>
    </row>
    <row r="30" spans="1:7" ht="14.25">
      <c r="A30"/>
      <c r="F30" s="72" t="s">
        <v>46</v>
      </c>
      <c r="G30" s="71">
        <v>132649110</v>
      </c>
    </row>
    <row r="31" spans="1:7" ht="14.25">
      <c r="A31"/>
      <c r="F31" s="72" t="s">
        <v>47</v>
      </c>
      <c r="G31" s="71">
        <f>+G30-G32</f>
        <v>131263452</v>
      </c>
    </row>
    <row r="32" spans="6:7" ht="14.25">
      <c r="F32" s="72" t="s">
        <v>48</v>
      </c>
      <c r="G32" s="71">
        <v>1385658</v>
      </c>
    </row>
  </sheetData>
  <sheetProtection/>
  <mergeCells count="2">
    <mergeCell ref="A1:G1"/>
    <mergeCell ref="A9:B10"/>
  </mergeCells>
  <printOptions/>
  <pageMargins left="0.53" right="0.38" top="0.2" bottom="0.1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GUSTAVO</cp:lastModifiedBy>
  <cp:lastPrinted>2016-12-15T13:56:26Z</cp:lastPrinted>
  <dcterms:created xsi:type="dcterms:W3CDTF">2009-01-13T18:02:19Z</dcterms:created>
  <dcterms:modified xsi:type="dcterms:W3CDTF">2016-12-21T13:50:21Z</dcterms:modified>
  <cp:category/>
  <cp:version/>
  <cp:contentType/>
  <cp:contentStatus/>
</cp:coreProperties>
</file>